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45" windowHeight="6465" activeTab="0"/>
  </bookViews>
  <sheets>
    <sheet name="Financijski plan 2019-2021" sheetId="1" r:id="rId1"/>
  </sheets>
  <definedNames>
    <definedName name="_xlnm.Print_Area" localSheetId="0">'Financijski plan 2019-2021'!$A$1:$I$140</definedName>
  </definedNames>
  <calcPr fullCalcOnLoad="1"/>
</workbook>
</file>

<file path=xl/sharedStrings.xml><?xml version="1.0" encoding="utf-8"?>
<sst xmlns="http://schemas.openxmlformats.org/spreadsheetml/2006/main" count="163" uniqueCount="136">
  <si>
    <t>FINANCIJSKI PLAN</t>
  </si>
  <si>
    <t>POMORSKA ŠKOLA</t>
  </si>
  <si>
    <t>A. PRIHODI</t>
  </si>
  <si>
    <t>UKUPNO PRIHODI</t>
  </si>
  <si>
    <t>B. IZDACI</t>
  </si>
  <si>
    <t>UKUPNI RASHODI</t>
  </si>
  <si>
    <t>SPLIT</t>
  </si>
  <si>
    <t xml:space="preserve"> ostali rashodi za zaposlene                               312</t>
  </si>
  <si>
    <t xml:space="preserve"> usluge banaka                             34311</t>
  </si>
  <si>
    <t>pedagoška dokumentacija</t>
  </si>
  <si>
    <t>zakupnine</t>
  </si>
  <si>
    <t>komunalne usluge</t>
  </si>
  <si>
    <t>zdravstvene usluge</t>
  </si>
  <si>
    <t>službena putovanja</t>
  </si>
  <si>
    <t>naknada za prijevoz                          3212</t>
  </si>
  <si>
    <t>stručno usavršavanja  zap.                3213</t>
  </si>
  <si>
    <t>pedagoška dokumentacija                 3221</t>
  </si>
  <si>
    <t>nastavni materijal-radionica                3221</t>
  </si>
  <si>
    <t>lož ulje                                             3223</t>
  </si>
  <si>
    <t>mater.  Za tekuće i invest.odrobj        3224</t>
  </si>
  <si>
    <t>komunalne usluge                            3234</t>
  </si>
  <si>
    <t>zakupnine i najamnine                      3235</t>
  </si>
  <si>
    <t>zdravstveni pregled zapos                 3236</t>
  </si>
  <si>
    <t>sitan inventar                                    3225</t>
  </si>
  <si>
    <t>ostali rashodi poslovanja                   32999</t>
  </si>
  <si>
    <t>naknada za prijevoz</t>
  </si>
  <si>
    <t>računalne usluge -Enel                          32381</t>
  </si>
  <si>
    <t>ostale usluge</t>
  </si>
  <si>
    <t>natječaji, oglasi,reklame                   3233</t>
  </si>
  <si>
    <t>električna energija                             3223</t>
  </si>
  <si>
    <t>Višak prihoda poslovanja iz prethodnih godina</t>
  </si>
  <si>
    <t>usluge pri registraciji prijev. Sredstava</t>
  </si>
  <si>
    <t>namještaj drvo,ostali                               422</t>
  </si>
  <si>
    <t>IZVORI FINACIRANJA</t>
  </si>
  <si>
    <t>Državni proračun</t>
  </si>
  <si>
    <t>Županijski proračun</t>
  </si>
  <si>
    <t>1. Izdaci za zaposlene:                                             31</t>
  </si>
  <si>
    <t>2.  Materijalni rashodi                                              32</t>
  </si>
  <si>
    <t>3. Financijski izdaci                                                  34</t>
  </si>
  <si>
    <t xml:space="preserve"> bruto plaće zaposlenika + mentorstvo        31111</t>
  </si>
  <si>
    <t>stručno usavršavanje zaposlenika</t>
  </si>
  <si>
    <t>uredski materijal</t>
  </si>
  <si>
    <t>energija( struja, lož ulje,gorivo brod)</t>
  </si>
  <si>
    <t>materijal i dijelovi za tekućei invest. održavanje</t>
  </si>
  <si>
    <t>sitan inventar</t>
  </si>
  <si>
    <t>usluge telefona, pošte i prijevoza</t>
  </si>
  <si>
    <t>usluge tekućeg i investicijskog odražavanja</t>
  </si>
  <si>
    <t>usluge promidžbe i informiranja</t>
  </si>
  <si>
    <t>intelektualne usluge</t>
  </si>
  <si>
    <t>računalne usluge</t>
  </si>
  <si>
    <t>reprezentacija</t>
  </si>
  <si>
    <t>ostali nespomenuti rashodi poslovanja</t>
  </si>
  <si>
    <t>usluge tekućeg i investic. odražav      3232</t>
  </si>
  <si>
    <t>Razlika prihoda i rashoda</t>
  </si>
  <si>
    <t xml:space="preserve"> knjige-škola ,                                424</t>
  </si>
  <si>
    <t xml:space="preserve"> - Rashodi za materijal i energiju                                    322</t>
  </si>
  <si>
    <t>rashodi protokola                           32991</t>
  </si>
  <si>
    <t xml:space="preserve">                         Dragan Pavelin,dipl.ing</t>
  </si>
  <si>
    <t>Nastavni materijal</t>
  </si>
  <si>
    <t>naknada za nezapošljavanje invalida</t>
  </si>
  <si>
    <t>intelektualne usluge                      3237</t>
  </si>
  <si>
    <t>ostale usluge                               3239</t>
  </si>
  <si>
    <t xml:space="preserve"> doprinos na plaću   - zdravstveni        3132</t>
  </si>
  <si>
    <t>službena putovanja                         3211</t>
  </si>
  <si>
    <t>reprezentacija )                              32931</t>
  </si>
  <si>
    <t>uredski  mater.</t>
  </si>
  <si>
    <t>usluge telefona, pošte i prijevoza              3231</t>
  </si>
  <si>
    <t>pristojbe i naknade                     3295</t>
  </si>
  <si>
    <t>zatezne kamate                             3433</t>
  </si>
  <si>
    <t>radna i zaštitna odjeća i obuća</t>
  </si>
  <si>
    <t xml:space="preserve">  - Naknada tr.za zaposlene                                             321</t>
  </si>
  <si>
    <t xml:space="preserve"> - Rashodi za usluge                                                      323</t>
  </si>
  <si>
    <t>Donacije</t>
  </si>
  <si>
    <t>Prihod od prodaje nefin.imovine</t>
  </si>
  <si>
    <t>1. Pomoć pror.koris.iz pror. koji im nije nadležan: 636</t>
  </si>
  <si>
    <t>Prihodi iz državnog proračuna za zap.           63612</t>
  </si>
  <si>
    <t xml:space="preserve">za bruto plaće zaposlenika    </t>
  </si>
  <si>
    <t>Ostali rashodi za zapoelene</t>
  </si>
  <si>
    <t>Dprinosi na plaće</t>
  </si>
  <si>
    <t xml:space="preserve">Kamate na depozite po viđenju      64132   </t>
  </si>
  <si>
    <t>Tekuće donacije                            66311</t>
  </si>
  <si>
    <t>Stambeni objekti za zaposlene                   72111</t>
  </si>
  <si>
    <t>ZA NAKNADE TROŠKOVA ZAPOSLENIKA</t>
  </si>
  <si>
    <t>ZA RASHODE ZA MATERIJAL I ENERGIJU</t>
  </si>
  <si>
    <t>ZA RASHODE ZA USLUGE</t>
  </si>
  <si>
    <t>ZA OSTALE RASHODE POSLOVANJA</t>
  </si>
  <si>
    <t>ZA BANKARSKE USLUGE</t>
  </si>
  <si>
    <t xml:space="preserve"> Ostali rashodi poslovanja                                            329</t>
  </si>
  <si>
    <t>natjecanje učenika                       32411</t>
  </si>
  <si>
    <t>učenički fond                                    3299</t>
  </si>
  <si>
    <t xml:space="preserve">          R a v n a t e lj</t>
  </si>
  <si>
    <t>Naknade troškova zaposlenima</t>
  </si>
  <si>
    <t>Decentralizirana sredstva</t>
  </si>
  <si>
    <t>Prihodi od obrazovanja odraslih,učen.servis     6615</t>
  </si>
  <si>
    <t>Participacija učenika</t>
  </si>
  <si>
    <t>Participacija učenika                   65264</t>
  </si>
  <si>
    <t>2.Pomoći temeljem prijenosa EU sredstava             638</t>
  </si>
  <si>
    <t>Pomoći temeljem prijenosa EU sredstava   6381</t>
  </si>
  <si>
    <t>računalni programi                         426</t>
  </si>
  <si>
    <t>3.Prihodi za posebne namjene                                  652</t>
  </si>
  <si>
    <t>4.Prihodi od obrazovanja odraslih                            661</t>
  </si>
  <si>
    <t>5. Donacije                                                                    663</t>
  </si>
  <si>
    <t>6. Prihod od prodaje stanova za zaposlene                721</t>
  </si>
  <si>
    <t>7. Prihodi iz županijskog proračuna                    67111</t>
  </si>
  <si>
    <t xml:space="preserve">                          Obrazovanje odraslih</t>
  </si>
  <si>
    <t>UKUPNO 2019 godina</t>
  </si>
  <si>
    <t>računala,učila                   422</t>
  </si>
  <si>
    <t>4. Rashodi za nabavu dugotr.imovine                      42</t>
  </si>
  <si>
    <t xml:space="preserve">EU projekti </t>
  </si>
  <si>
    <t>službena putovanja  ERASMUS                      3211</t>
  </si>
  <si>
    <t>službena putovanja SN4SD                        3211</t>
  </si>
  <si>
    <t>uredski  mater. SN4SD</t>
  </si>
  <si>
    <t>ostale usluge   SN4SD                             3239</t>
  </si>
  <si>
    <t>ostale usluge ERASMUS                              3239</t>
  </si>
  <si>
    <t>službena putovanja  WATER DAY                     3211</t>
  </si>
  <si>
    <t>ostale usluge WATER DAY                        3239</t>
  </si>
  <si>
    <t>službena putovanja  NEVERLAND                3211</t>
  </si>
  <si>
    <t>ostale usluge NEVERLAND                    3239</t>
  </si>
  <si>
    <t>EU projekti</t>
  </si>
  <si>
    <t>za 2019 godinu</t>
  </si>
  <si>
    <t xml:space="preserve">gorivo-Školski brod                                     3223           </t>
  </si>
  <si>
    <t>Pr. – Tr. za 2019 =11.572.983,00-11.657.134,00=</t>
  </si>
  <si>
    <t>uredski materijal Erasmus</t>
  </si>
  <si>
    <t>Oprema-kurikulum</t>
  </si>
  <si>
    <t>Naknade troškova osobama van radnog odnosa          324</t>
  </si>
  <si>
    <t>Rebalans je napravljen radi županijskog proračuna i opreme ministarstva za kurikulum</t>
  </si>
  <si>
    <t>oprema-kurikulum                                   422</t>
  </si>
  <si>
    <t>Oprema-navig.simulator</t>
  </si>
  <si>
    <t>Oprema-navig.simulator                          422</t>
  </si>
  <si>
    <t>REBALANS III</t>
  </si>
  <si>
    <t>Besplatni udžbenici</t>
  </si>
  <si>
    <t>besplatni udžbenici                         424</t>
  </si>
  <si>
    <t>Knjige - doznaka Ministarstva</t>
  </si>
  <si>
    <t>Split, 18.11.2019.</t>
  </si>
  <si>
    <t>Klasa:400-02/19-01/03</t>
  </si>
  <si>
    <t>Ur. Broj:2181-79/19-05-2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</si>
</sst>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00"/>
    <numFmt numFmtId="167" formatCode="#,##0.0"/>
    <numFmt numFmtId="168" formatCode="_-* #,##0.000\ _k_n_-;\-* #,##0.000\ _k_n_-;_-* &quot;-&quot;??\ _k_n_-;_-@_-"/>
    <numFmt numFmtId="169" formatCode="_-* #,##0.0000\ _k_n_-;\-* #,##0.0000\ _k_n_-;_-* &quot;-&quot;??\ _k_n_-;_-@_-"/>
    <numFmt numFmtId="170" formatCode="_-* #,##0.00000\ _k_n_-;\-* #,##0.00000\ _k_n_-;_-* &quot;-&quot;??\ _k_n_-;_-@_-"/>
    <numFmt numFmtId="171" formatCode="_-* #,##0.0\ _k_n_-;\-* #,##0.0\ _k_n_-;_-* &quot;-&quot;??\ _k_n_-;_-@_-"/>
    <numFmt numFmtId="172" formatCode="_-* #,##0\ _k_n_-;\-* #,##0\ _k_n_-;_-* &quot;-&quot;??\ _k_n_-;_-@_-"/>
  </numFmts>
  <fonts count="5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  <font>
      <sz val="10"/>
      <color indexed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4" fontId="10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4" fontId="7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8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12" xfId="0" applyFont="1" applyFill="1" applyBorder="1" applyAlignment="1">
      <alignment/>
    </xf>
    <xf numFmtId="4" fontId="10" fillId="0" borderId="12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view="pageBreakPreview" zoomScaleNormal="75" zoomScaleSheetLayoutView="100" zoomScalePageLayoutView="0" workbookViewId="0" topLeftCell="A1">
      <selection activeCell="O8" sqref="O8"/>
    </sheetView>
  </sheetViews>
  <sheetFormatPr defaultColWidth="9.140625" defaultRowHeight="12.75"/>
  <cols>
    <col min="1" max="1" width="41.140625" style="45" customWidth="1"/>
    <col min="2" max="3" width="11.8515625" style="45" customWidth="1"/>
    <col min="4" max="5" width="10.57421875" style="45" customWidth="1"/>
    <col min="6" max="6" width="8.421875" style="45" customWidth="1"/>
    <col min="7" max="7" width="9.7109375" style="45" customWidth="1"/>
    <col min="8" max="8" width="9.00390625" style="45" customWidth="1"/>
    <col min="9" max="9" width="10.7109375" style="45" customWidth="1"/>
    <col min="10" max="10" width="10.140625" style="45" bestFit="1" customWidth="1"/>
    <col min="11" max="11" width="9.140625" style="45" customWidth="1"/>
    <col min="12" max="12" width="10.140625" style="45" bestFit="1" customWidth="1"/>
    <col min="13" max="16384" width="9.140625" style="45" customWidth="1"/>
  </cols>
  <sheetData>
    <row r="1" spans="1:9" ht="12.75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</row>
    <row r="2" spans="1:9" ht="12.75">
      <c r="A2" s="1" t="s">
        <v>6</v>
      </c>
      <c r="B2" s="2" t="s">
        <v>129</v>
      </c>
      <c r="C2" s="1"/>
      <c r="D2" s="1" t="s">
        <v>119</v>
      </c>
      <c r="E2" s="1"/>
      <c r="F2" s="1"/>
      <c r="G2" s="1"/>
      <c r="H2" s="1"/>
      <c r="I2" s="1"/>
    </row>
    <row r="3" spans="1:9" ht="12.75">
      <c r="A3" s="1"/>
      <c r="B3" s="3"/>
      <c r="C3" s="3"/>
      <c r="D3" s="3"/>
      <c r="E3" s="3"/>
      <c r="F3" s="3"/>
      <c r="G3" s="3"/>
      <c r="H3" s="3"/>
      <c r="I3" s="3"/>
    </row>
    <row r="4" spans="1:9" ht="39" customHeight="1">
      <c r="A4" s="39" t="s">
        <v>33</v>
      </c>
      <c r="B4" s="57" t="s">
        <v>34</v>
      </c>
      <c r="C4" s="58" t="s">
        <v>35</v>
      </c>
      <c r="D4" s="58" t="s">
        <v>104</v>
      </c>
      <c r="E4" s="57" t="s">
        <v>94</v>
      </c>
      <c r="F4" s="59" t="s">
        <v>72</v>
      </c>
      <c r="G4" s="57" t="s">
        <v>108</v>
      </c>
      <c r="H4" s="60" t="s">
        <v>73</v>
      </c>
      <c r="I4" s="41" t="s">
        <v>105</v>
      </c>
    </row>
    <row r="5" spans="1:9" ht="12.75" customHeight="1">
      <c r="A5" s="25" t="s">
        <v>2</v>
      </c>
      <c r="B5" s="10"/>
      <c r="C5" s="12"/>
      <c r="D5" s="12"/>
      <c r="E5" s="12"/>
      <c r="F5" s="12"/>
      <c r="G5" s="12"/>
      <c r="H5" s="12"/>
      <c r="I5" s="12"/>
    </row>
    <row r="6" spans="1:9" ht="12.75">
      <c r="A6" s="19" t="s">
        <v>74</v>
      </c>
      <c r="B6" s="10"/>
      <c r="C6" s="12"/>
      <c r="D6" s="12"/>
      <c r="E6" s="12"/>
      <c r="F6" s="12"/>
      <c r="G6" s="12"/>
      <c r="H6" s="12"/>
      <c r="I6" s="12"/>
    </row>
    <row r="7" spans="1:9" ht="12.75">
      <c r="A7" s="20" t="s">
        <v>75</v>
      </c>
      <c r="B7" s="17">
        <f>SUM(B8:B14)</f>
        <v>9890500</v>
      </c>
      <c r="C7" s="12"/>
      <c r="D7" s="12"/>
      <c r="E7" s="30"/>
      <c r="F7" s="12"/>
      <c r="G7" s="12"/>
      <c r="H7" s="12"/>
      <c r="I7" s="14">
        <f>SUM(I8:I13)</f>
        <v>9334500</v>
      </c>
    </row>
    <row r="8" spans="1:9" ht="12.75">
      <c r="A8" s="12" t="s">
        <v>76</v>
      </c>
      <c r="B8" s="18">
        <f>B62</f>
        <v>7660000</v>
      </c>
      <c r="C8" s="12"/>
      <c r="D8" s="12"/>
      <c r="E8" s="12"/>
      <c r="F8" s="12"/>
      <c r="G8" s="12"/>
      <c r="H8" s="12"/>
      <c r="I8" s="18">
        <f aca="true" t="shared" si="0" ref="I8:I16">SUM(B8:H8)</f>
        <v>7660000</v>
      </c>
    </row>
    <row r="9" spans="1:9" ht="12.75">
      <c r="A9" s="12" t="s">
        <v>77</v>
      </c>
      <c r="B9" s="18">
        <f>B66</f>
        <v>327000</v>
      </c>
      <c r="C9" s="12"/>
      <c r="D9" s="12"/>
      <c r="E9" s="12"/>
      <c r="F9" s="12"/>
      <c r="G9" s="12"/>
      <c r="H9" s="12"/>
      <c r="I9" s="18">
        <f t="shared" si="0"/>
        <v>327000</v>
      </c>
    </row>
    <row r="10" spans="1:9" ht="12.75">
      <c r="A10" s="12" t="s">
        <v>78</v>
      </c>
      <c r="B10" s="18">
        <f>B63</f>
        <v>1241200</v>
      </c>
      <c r="C10" s="12"/>
      <c r="D10" s="12"/>
      <c r="E10" s="12"/>
      <c r="F10" s="12"/>
      <c r="G10" s="12"/>
      <c r="H10" s="12"/>
      <c r="I10" s="18">
        <f t="shared" si="0"/>
        <v>1241200</v>
      </c>
    </row>
    <row r="11" spans="1:9" ht="12.75">
      <c r="A11" s="12" t="s">
        <v>59</v>
      </c>
      <c r="B11" s="18">
        <v>40000</v>
      </c>
      <c r="C11" s="12"/>
      <c r="D11" s="12"/>
      <c r="E11" s="12"/>
      <c r="F11" s="12"/>
      <c r="G11" s="12"/>
      <c r="H11" s="12"/>
      <c r="I11" s="18">
        <f t="shared" si="0"/>
        <v>40000</v>
      </c>
    </row>
    <row r="12" spans="1:9" ht="12.75">
      <c r="A12" s="12" t="s">
        <v>91</v>
      </c>
      <c r="B12" s="18">
        <v>4200</v>
      </c>
      <c r="C12" s="12"/>
      <c r="D12" s="12"/>
      <c r="E12" s="12"/>
      <c r="F12" s="12"/>
      <c r="G12" s="12"/>
      <c r="H12" s="12"/>
      <c r="I12" s="18">
        <f t="shared" si="0"/>
        <v>4200</v>
      </c>
    </row>
    <row r="13" spans="1:9" ht="12.75">
      <c r="A13" s="12" t="s">
        <v>123</v>
      </c>
      <c r="B13" s="18">
        <v>62100</v>
      </c>
      <c r="C13" s="12"/>
      <c r="D13" s="12"/>
      <c r="E13" s="12"/>
      <c r="F13" s="12"/>
      <c r="G13" s="12"/>
      <c r="H13" s="12"/>
      <c r="I13" s="18">
        <f t="shared" si="0"/>
        <v>62100</v>
      </c>
    </row>
    <row r="14" spans="1:9" ht="12.75">
      <c r="A14" s="12" t="s">
        <v>127</v>
      </c>
      <c r="B14" s="18">
        <v>556000</v>
      </c>
      <c r="C14" s="12"/>
      <c r="D14" s="12"/>
      <c r="E14" s="12"/>
      <c r="F14" s="12"/>
      <c r="G14" s="12"/>
      <c r="H14" s="12"/>
      <c r="I14" s="18">
        <f t="shared" si="0"/>
        <v>556000</v>
      </c>
    </row>
    <row r="15" spans="1:9" ht="12.75">
      <c r="A15" s="12" t="s">
        <v>132</v>
      </c>
      <c r="B15" s="18">
        <v>6142.64</v>
      </c>
      <c r="C15" s="12"/>
      <c r="D15" s="12"/>
      <c r="E15" s="12"/>
      <c r="F15" s="12"/>
      <c r="G15" s="12"/>
      <c r="H15" s="12"/>
      <c r="I15" s="18">
        <f t="shared" si="0"/>
        <v>6142.64</v>
      </c>
    </row>
    <row r="16" spans="1:9" ht="12.75">
      <c r="A16" s="12" t="s">
        <v>130</v>
      </c>
      <c r="B16" s="18">
        <v>5729.93</v>
      </c>
      <c r="C16" s="12"/>
      <c r="D16" s="12"/>
      <c r="E16" s="12"/>
      <c r="F16" s="12"/>
      <c r="G16" s="12"/>
      <c r="H16" s="12"/>
      <c r="I16" s="18">
        <f t="shared" si="0"/>
        <v>5729.93</v>
      </c>
    </row>
    <row r="17" spans="1:9" ht="12.75">
      <c r="A17" s="19" t="s">
        <v>96</v>
      </c>
      <c r="B17" s="18"/>
      <c r="C17" s="12"/>
      <c r="D17" s="12"/>
      <c r="E17" s="12"/>
      <c r="F17" s="12"/>
      <c r="G17" s="14">
        <f>G18</f>
        <v>500000</v>
      </c>
      <c r="H17" s="14"/>
      <c r="I17" s="14">
        <f>I18</f>
        <v>500000</v>
      </c>
    </row>
    <row r="18" spans="1:9" ht="12.75">
      <c r="A18" s="12" t="s">
        <v>97</v>
      </c>
      <c r="B18" s="18"/>
      <c r="C18" s="12"/>
      <c r="D18" s="12"/>
      <c r="E18" s="12"/>
      <c r="F18" s="12"/>
      <c r="G18" s="13">
        <v>500000</v>
      </c>
      <c r="H18" s="12"/>
      <c r="I18" s="13">
        <f>SUM(B18:H18)</f>
        <v>500000</v>
      </c>
    </row>
    <row r="19" spans="1:9" ht="12.75">
      <c r="A19" s="19" t="s">
        <v>99</v>
      </c>
      <c r="B19" s="18"/>
      <c r="C19" s="12"/>
      <c r="D19" s="12"/>
      <c r="E19" s="14">
        <f>E20</f>
        <v>63000</v>
      </c>
      <c r="F19" s="14"/>
      <c r="G19" s="14"/>
      <c r="H19" s="14"/>
      <c r="I19" s="14">
        <f>I20</f>
        <v>63000</v>
      </c>
    </row>
    <row r="20" spans="1:9" ht="12.75">
      <c r="A20" s="12" t="s">
        <v>95</v>
      </c>
      <c r="B20" s="18"/>
      <c r="C20" s="12"/>
      <c r="D20" s="12"/>
      <c r="E20" s="13">
        <v>63000</v>
      </c>
      <c r="F20" s="12"/>
      <c r="G20" s="12"/>
      <c r="H20" s="12"/>
      <c r="I20" s="13">
        <f>SUM(B20:H20)</f>
        <v>63000</v>
      </c>
    </row>
    <row r="21" spans="1:9" ht="12.75">
      <c r="A21" s="19" t="s">
        <v>100</v>
      </c>
      <c r="B21" s="18"/>
      <c r="C21" s="13"/>
      <c r="D21" s="14">
        <f>D22+D23</f>
        <v>649223</v>
      </c>
      <c r="E21" s="14"/>
      <c r="F21" s="14"/>
      <c r="G21" s="14"/>
      <c r="H21" s="14"/>
      <c r="I21" s="14">
        <f>I22+I23</f>
        <v>649223</v>
      </c>
    </row>
    <row r="22" spans="1:9" ht="12.75">
      <c r="A22" s="12" t="s">
        <v>79</v>
      </c>
      <c r="B22" s="18"/>
      <c r="C22" s="13"/>
      <c r="D22" s="13">
        <v>300</v>
      </c>
      <c r="E22" s="13"/>
      <c r="F22" s="14"/>
      <c r="G22" s="14"/>
      <c r="H22" s="14"/>
      <c r="I22" s="13">
        <f>SUM(B22:H22)</f>
        <v>300</v>
      </c>
    </row>
    <row r="23" spans="1:9" ht="12.75">
      <c r="A23" s="12" t="s">
        <v>93</v>
      </c>
      <c r="B23" s="18"/>
      <c r="C23" s="13"/>
      <c r="D23" s="13">
        <v>648923</v>
      </c>
      <c r="E23" s="13"/>
      <c r="F23" s="13"/>
      <c r="G23" s="13"/>
      <c r="H23" s="13"/>
      <c r="I23" s="13">
        <f>SUM(B23:H23)</f>
        <v>648923</v>
      </c>
    </row>
    <row r="24" spans="1:9" ht="12.75">
      <c r="A24" s="19" t="s">
        <v>101</v>
      </c>
      <c r="B24" s="18"/>
      <c r="C24" s="13"/>
      <c r="D24" s="13"/>
      <c r="E24" s="13"/>
      <c r="F24" s="14">
        <f>F25</f>
        <v>23000</v>
      </c>
      <c r="G24" s="14"/>
      <c r="H24" s="14"/>
      <c r="I24" s="14">
        <f>I25</f>
        <v>23000</v>
      </c>
    </row>
    <row r="25" spans="1:9" ht="12.75">
      <c r="A25" s="12" t="s">
        <v>80</v>
      </c>
      <c r="B25" s="18"/>
      <c r="C25" s="13"/>
      <c r="D25" s="13"/>
      <c r="E25" s="13"/>
      <c r="F25" s="13">
        <v>23000</v>
      </c>
      <c r="G25" s="13"/>
      <c r="H25" s="13"/>
      <c r="I25" s="13">
        <f>SUM(B25:H25)</f>
        <v>23000</v>
      </c>
    </row>
    <row r="26" spans="1:9" ht="12.75">
      <c r="A26" s="19" t="s">
        <v>102</v>
      </c>
      <c r="B26" s="18"/>
      <c r="C26" s="14"/>
      <c r="D26" s="13"/>
      <c r="E26" s="13"/>
      <c r="F26" s="14"/>
      <c r="G26" s="14"/>
      <c r="H26" s="14">
        <f>H27</f>
        <v>2000</v>
      </c>
      <c r="I26" s="14">
        <f>I27</f>
        <v>2000</v>
      </c>
    </row>
    <row r="27" spans="1:9" ht="12.75">
      <c r="A27" s="12" t="s">
        <v>81</v>
      </c>
      <c r="B27" s="18"/>
      <c r="C27" s="14"/>
      <c r="D27" s="13"/>
      <c r="E27" s="13"/>
      <c r="F27" s="14"/>
      <c r="G27" s="14"/>
      <c r="H27" s="13">
        <v>2000</v>
      </c>
      <c r="I27" s="13">
        <f>SUM(B27:H27)</f>
        <v>2000</v>
      </c>
    </row>
    <row r="28" spans="1:9" ht="12.75">
      <c r="A28" s="19" t="s">
        <v>103</v>
      </c>
      <c r="B28" s="18"/>
      <c r="C28" s="14">
        <f>C29+C58</f>
        <v>1036987</v>
      </c>
      <c r="D28" s="14"/>
      <c r="E28" s="14"/>
      <c r="F28" s="14"/>
      <c r="G28" s="14"/>
      <c r="H28" s="14"/>
      <c r="I28" s="14">
        <f>I29+I58</f>
        <v>1050223</v>
      </c>
    </row>
    <row r="29" spans="1:9" ht="13.5">
      <c r="A29" s="29" t="s">
        <v>92</v>
      </c>
      <c r="B29" s="18"/>
      <c r="C29" s="14">
        <f>C30+C34+C44+C54+C57</f>
        <v>1036987</v>
      </c>
      <c r="D29" s="14"/>
      <c r="E29" s="14"/>
      <c r="F29" s="14"/>
      <c r="G29" s="14"/>
      <c r="H29" s="14"/>
      <c r="I29" s="14">
        <f>I30+I34+I44+I54+I57</f>
        <v>1050223</v>
      </c>
    </row>
    <row r="30" spans="1:9" ht="12.75">
      <c r="A30" s="21" t="s">
        <v>82</v>
      </c>
      <c r="B30" s="18"/>
      <c r="C30" s="14">
        <f>SUM(C31:C33)</f>
        <v>246100</v>
      </c>
      <c r="D30" s="14"/>
      <c r="E30" s="14"/>
      <c r="F30" s="14"/>
      <c r="G30" s="14"/>
      <c r="H30" s="14"/>
      <c r="I30" s="14">
        <f>SUM(I31:I33)</f>
        <v>246100</v>
      </c>
    </row>
    <row r="31" spans="1:9" ht="12.75">
      <c r="A31" s="12" t="s">
        <v>13</v>
      </c>
      <c r="B31" s="18"/>
      <c r="C31" s="13">
        <f>C75</f>
        <v>54000</v>
      </c>
      <c r="D31" s="13"/>
      <c r="E31" s="13"/>
      <c r="F31" s="13"/>
      <c r="G31" s="13"/>
      <c r="H31" s="13"/>
      <c r="I31" s="13">
        <f>SUM(B31:H31)</f>
        <v>54000</v>
      </c>
    </row>
    <row r="32" spans="1:9" ht="12.75">
      <c r="A32" s="12" t="s">
        <v>25</v>
      </c>
      <c r="B32" s="18"/>
      <c r="C32" s="13">
        <f>C76</f>
        <v>187000</v>
      </c>
      <c r="D32" s="13"/>
      <c r="E32" s="13"/>
      <c r="F32" s="13"/>
      <c r="G32" s="13"/>
      <c r="H32" s="13"/>
      <c r="I32" s="13">
        <f aca="true" t="shared" si="1" ref="I32:I37">SUM(B32:H32)</f>
        <v>187000</v>
      </c>
    </row>
    <row r="33" spans="1:9" ht="12.75">
      <c r="A33" s="12" t="s">
        <v>40</v>
      </c>
      <c r="B33" s="18"/>
      <c r="C33" s="13">
        <f>C77</f>
        <v>5100</v>
      </c>
      <c r="D33" s="13"/>
      <c r="E33" s="13"/>
      <c r="F33" s="13"/>
      <c r="G33" s="13"/>
      <c r="H33" s="13"/>
      <c r="I33" s="13">
        <f t="shared" si="1"/>
        <v>5100</v>
      </c>
    </row>
    <row r="34" spans="1:9" ht="12.75">
      <c r="A34" s="21" t="s">
        <v>83</v>
      </c>
      <c r="B34" s="18"/>
      <c r="C34" s="14">
        <f>SUM(C35:C43)</f>
        <v>440437</v>
      </c>
      <c r="D34" s="14"/>
      <c r="E34" s="14"/>
      <c r="F34" s="14"/>
      <c r="G34" s="14"/>
      <c r="H34" s="14"/>
      <c r="I34" s="14">
        <f>SUM(I35:I43)</f>
        <v>440437</v>
      </c>
    </row>
    <row r="35" spans="1:9" ht="12.75">
      <c r="A35" s="12" t="s">
        <v>41</v>
      </c>
      <c r="B35" s="18"/>
      <c r="C35" s="13">
        <f>C79</f>
        <v>120045.6</v>
      </c>
      <c r="D35" s="13"/>
      <c r="E35" s="13"/>
      <c r="F35" s="13"/>
      <c r="G35" s="13"/>
      <c r="H35" s="13"/>
      <c r="I35" s="13">
        <f t="shared" si="1"/>
        <v>120045.6</v>
      </c>
    </row>
    <row r="36" spans="1:9" ht="12.75">
      <c r="A36" s="12" t="s">
        <v>58</v>
      </c>
      <c r="B36" s="18"/>
      <c r="C36" s="14">
        <f>C83</f>
        <v>5000</v>
      </c>
      <c r="D36" s="13"/>
      <c r="E36" s="13"/>
      <c r="F36" s="13"/>
      <c r="G36" s="13"/>
      <c r="H36" s="13"/>
      <c r="I36" s="13">
        <f t="shared" si="1"/>
        <v>5000</v>
      </c>
    </row>
    <row r="37" spans="1:9" ht="12.75">
      <c r="A37" s="12" t="s">
        <v>9</v>
      </c>
      <c r="B37" s="18"/>
      <c r="C37" s="13">
        <f>C82</f>
        <v>3000</v>
      </c>
      <c r="D37" s="13"/>
      <c r="E37" s="13"/>
      <c r="F37" s="13"/>
      <c r="G37" s="13"/>
      <c r="H37" s="13"/>
      <c r="I37" s="13">
        <f t="shared" si="1"/>
        <v>3000</v>
      </c>
    </row>
    <row r="38" spans="1:9" ht="12.75">
      <c r="A38" s="7"/>
      <c r="B38" s="3"/>
      <c r="C38" s="3"/>
      <c r="D38" s="3"/>
      <c r="E38" s="3"/>
      <c r="F38" s="3"/>
      <c r="G38" s="3"/>
      <c r="H38" s="3"/>
      <c r="I38" s="3"/>
    </row>
    <row r="39" spans="1:9" ht="39" customHeight="1">
      <c r="A39" s="39" t="s">
        <v>33</v>
      </c>
      <c r="B39" s="41" t="s">
        <v>34</v>
      </c>
      <c r="C39" s="42" t="s">
        <v>35</v>
      </c>
      <c r="D39" s="42" t="s">
        <v>104</v>
      </c>
      <c r="E39" s="41" t="s">
        <v>94</v>
      </c>
      <c r="F39" s="40" t="s">
        <v>72</v>
      </c>
      <c r="G39" s="41" t="s">
        <v>108</v>
      </c>
      <c r="H39" s="43" t="s">
        <v>73</v>
      </c>
      <c r="I39" s="41" t="s">
        <v>105</v>
      </c>
    </row>
    <row r="40" spans="1:9" ht="12.75">
      <c r="A40" s="28" t="s">
        <v>42</v>
      </c>
      <c r="B40" s="18"/>
      <c r="C40" s="13">
        <f>C84+C85+C86</f>
        <v>287791.4</v>
      </c>
      <c r="D40" s="13"/>
      <c r="E40" s="13"/>
      <c r="F40" s="13"/>
      <c r="G40" s="13"/>
      <c r="H40" s="13"/>
      <c r="I40" s="13">
        <f>SUM(B40:H40)</f>
        <v>287791.4</v>
      </c>
    </row>
    <row r="41" spans="1:9" ht="12.75">
      <c r="A41" s="12" t="s">
        <v>43</v>
      </c>
      <c r="B41" s="18"/>
      <c r="C41" s="13">
        <f>C87</f>
        <v>16400</v>
      </c>
      <c r="D41" s="13"/>
      <c r="E41" s="13"/>
      <c r="F41" s="13"/>
      <c r="G41" s="13"/>
      <c r="H41" s="13"/>
      <c r="I41" s="13">
        <f>SUM(B41:H41)</f>
        <v>16400</v>
      </c>
    </row>
    <row r="42" spans="1:9" ht="12.75">
      <c r="A42" s="12" t="s">
        <v>44</v>
      </c>
      <c r="B42" s="18"/>
      <c r="C42" s="13">
        <f>C88</f>
        <v>8200</v>
      </c>
      <c r="D42" s="13"/>
      <c r="E42" s="13"/>
      <c r="F42" s="13"/>
      <c r="G42" s="13"/>
      <c r="H42" s="13"/>
      <c r="I42" s="13">
        <f>SUM(B42:H42)</f>
        <v>8200</v>
      </c>
    </row>
    <row r="43" spans="1:9" ht="12.75">
      <c r="A43" s="12" t="s">
        <v>69</v>
      </c>
      <c r="B43" s="18"/>
      <c r="C43" s="13">
        <f>C89</f>
        <v>0</v>
      </c>
      <c r="D43" s="13"/>
      <c r="E43" s="13"/>
      <c r="F43" s="13"/>
      <c r="G43" s="13"/>
      <c r="H43" s="13"/>
      <c r="I43" s="13">
        <f>SUM(B43:H43)</f>
        <v>0</v>
      </c>
    </row>
    <row r="44" spans="1:9" ht="12.75">
      <c r="A44" s="21" t="s">
        <v>84</v>
      </c>
      <c r="B44" s="18"/>
      <c r="C44" s="14">
        <f>SUM(C45:C53)</f>
        <v>309950</v>
      </c>
      <c r="D44" s="14"/>
      <c r="E44" s="14"/>
      <c r="F44" s="14"/>
      <c r="G44" s="14"/>
      <c r="H44" s="14"/>
      <c r="I44" s="14">
        <f>SUM(I45:I53)</f>
        <v>309950</v>
      </c>
    </row>
    <row r="45" spans="1:9" ht="12.75">
      <c r="A45" s="12" t="s">
        <v>45</v>
      </c>
      <c r="B45" s="13"/>
      <c r="C45" s="13">
        <f>C91</f>
        <v>40000</v>
      </c>
      <c r="D45" s="13"/>
      <c r="E45" s="13"/>
      <c r="F45" s="13"/>
      <c r="G45" s="13"/>
      <c r="H45" s="13"/>
      <c r="I45" s="13">
        <f>SUM(B45:H45)</f>
        <v>40000</v>
      </c>
    </row>
    <row r="46" spans="1:9" ht="12.75">
      <c r="A46" s="28" t="s">
        <v>46</v>
      </c>
      <c r="B46" s="31"/>
      <c r="C46" s="15">
        <f aca="true" t="shared" si="2" ref="C46:C52">C93</f>
        <v>84000</v>
      </c>
      <c r="D46" s="15"/>
      <c r="E46" s="15"/>
      <c r="F46" s="15"/>
      <c r="G46" s="15"/>
      <c r="H46" s="15"/>
      <c r="I46" s="13">
        <f aca="true" t="shared" si="3" ref="I46:I56">SUM(B46:H46)</f>
        <v>84000</v>
      </c>
    </row>
    <row r="47" spans="1:9" ht="12.75">
      <c r="A47" s="12" t="s">
        <v>47</v>
      </c>
      <c r="B47" s="18"/>
      <c r="C47" s="15">
        <f t="shared" si="2"/>
        <v>3000</v>
      </c>
      <c r="D47" s="13"/>
      <c r="E47" s="13"/>
      <c r="F47" s="13"/>
      <c r="G47" s="13"/>
      <c r="H47" s="13"/>
      <c r="I47" s="13">
        <f t="shared" si="3"/>
        <v>3000</v>
      </c>
    </row>
    <row r="48" spans="1:9" ht="12.75">
      <c r="A48" s="12" t="s">
        <v>11</v>
      </c>
      <c r="B48" s="18"/>
      <c r="C48" s="13">
        <f t="shared" si="2"/>
        <v>41000</v>
      </c>
      <c r="D48" s="13"/>
      <c r="E48" s="13"/>
      <c r="F48" s="13"/>
      <c r="G48" s="13"/>
      <c r="H48" s="13"/>
      <c r="I48" s="13">
        <f t="shared" si="3"/>
        <v>41000</v>
      </c>
    </row>
    <row r="49" spans="1:9" ht="12.75">
      <c r="A49" s="12" t="s">
        <v>10</v>
      </c>
      <c r="B49" s="18"/>
      <c r="C49" s="13">
        <f t="shared" si="2"/>
        <v>33750</v>
      </c>
      <c r="D49" s="13"/>
      <c r="E49" s="13"/>
      <c r="F49" s="13"/>
      <c r="G49" s="13"/>
      <c r="H49" s="13"/>
      <c r="I49" s="13">
        <f t="shared" si="3"/>
        <v>33750</v>
      </c>
    </row>
    <row r="50" spans="1:9" ht="12.75">
      <c r="A50" s="12" t="s">
        <v>12</v>
      </c>
      <c r="B50" s="18"/>
      <c r="C50" s="13">
        <f t="shared" si="2"/>
        <v>10000</v>
      </c>
      <c r="D50" s="13"/>
      <c r="E50" s="13"/>
      <c r="F50" s="13"/>
      <c r="G50" s="13"/>
      <c r="H50" s="13"/>
      <c r="I50" s="13">
        <f t="shared" si="3"/>
        <v>10000</v>
      </c>
    </row>
    <row r="51" spans="1:9" ht="12.75">
      <c r="A51" s="12" t="s">
        <v>48</v>
      </c>
      <c r="B51" s="18"/>
      <c r="C51" s="13">
        <f t="shared" si="2"/>
        <v>33200</v>
      </c>
      <c r="D51" s="13"/>
      <c r="E51" s="13"/>
      <c r="F51" s="13"/>
      <c r="G51" s="13"/>
      <c r="H51" s="13"/>
      <c r="I51" s="13">
        <f t="shared" si="3"/>
        <v>33200</v>
      </c>
    </row>
    <row r="52" spans="1:9" ht="12.75">
      <c r="A52" s="12" t="s">
        <v>49</v>
      </c>
      <c r="B52" s="18"/>
      <c r="C52" s="13">
        <f t="shared" si="2"/>
        <v>25000</v>
      </c>
      <c r="D52" s="13"/>
      <c r="E52" s="13"/>
      <c r="F52" s="13"/>
      <c r="G52" s="13"/>
      <c r="H52" s="13"/>
      <c r="I52" s="13">
        <f t="shared" si="3"/>
        <v>25000</v>
      </c>
    </row>
    <row r="53" spans="1:9" ht="12.75">
      <c r="A53" s="12" t="s">
        <v>27</v>
      </c>
      <c r="B53" s="18"/>
      <c r="C53" s="13">
        <f>C101</f>
        <v>40000</v>
      </c>
      <c r="D53" s="13"/>
      <c r="E53" s="13"/>
      <c r="F53" s="13"/>
      <c r="G53" s="13"/>
      <c r="H53" s="13"/>
      <c r="I53" s="13">
        <f t="shared" si="3"/>
        <v>40000</v>
      </c>
    </row>
    <row r="54" spans="1:9" ht="12.75">
      <c r="A54" s="21" t="s">
        <v>85</v>
      </c>
      <c r="B54" s="18"/>
      <c r="C54" s="14">
        <f>SUM(C55:C56)</f>
        <v>21000</v>
      </c>
      <c r="D54" s="14"/>
      <c r="E54" s="14"/>
      <c r="F54" s="14"/>
      <c r="G54" s="14"/>
      <c r="H54" s="14"/>
      <c r="I54" s="14">
        <f>SUM(I55:I56)</f>
        <v>21000</v>
      </c>
    </row>
    <row r="55" spans="1:9" ht="12.75">
      <c r="A55" s="12" t="s">
        <v>50</v>
      </c>
      <c r="B55" s="18"/>
      <c r="C55" s="13">
        <f>C111</f>
        <v>17500</v>
      </c>
      <c r="D55" s="13"/>
      <c r="E55" s="13"/>
      <c r="F55" s="13"/>
      <c r="G55" s="13"/>
      <c r="H55" s="13"/>
      <c r="I55" s="13">
        <f t="shared" si="3"/>
        <v>17500</v>
      </c>
    </row>
    <row r="56" spans="1:9" ht="12.75">
      <c r="A56" s="12" t="s">
        <v>51</v>
      </c>
      <c r="B56" s="18"/>
      <c r="C56" s="13">
        <f>C115</f>
        <v>3500</v>
      </c>
      <c r="D56" s="13"/>
      <c r="E56" s="13"/>
      <c r="F56" s="13"/>
      <c r="G56" s="13"/>
      <c r="H56" s="13"/>
      <c r="I56" s="13">
        <f t="shared" si="3"/>
        <v>3500</v>
      </c>
    </row>
    <row r="57" spans="1:9" ht="12.75">
      <c r="A57" s="21" t="s">
        <v>86</v>
      </c>
      <c r="B57" s="18"/>
      <c r="C57" s="14">
        <f>C117</f>
        <v>19500</v>
      </c>
      <c r="D57" s="14"/>
      <c r="E57" s="14"/>
      <c r="F57" s="14"/>
      <c r="G57" s="14"/>
      <c r="H57" s="14"/>
      <c r="I57" s="14">
        <v>32736</v>
      </c>
    </row>
    <row r="58" spans="1:9" ht="13.5">
      <c r="A58" s="29"/>
      <c r="B58" s="18"/>
      <c r="C58" s="14"/>
      <c r="D58" s="13"/>
      <c r="E58" s="13"/>
      <c r="F58" s="13"/>
      <c r="G58" s="13"/>
      <c r="H58" s="13"/>
      <c r="I58" s="14"/>
    </row>
    <row r="59" spans="1:9" ht="13.5" thickBot="1">
      <c r="A59" s="27" t="s">
        <v>3</v>
      </c>
      <c r="B59" s="16">
        <f>B7</f>
        <v>9890500</v>
      </c>
      <c r="C59" s="16">
        <f>C28</f>
        <v>1036987</v>
      </c>
      <c r="D59" s="16">
        <f>D21</f>
        <v>649223</v>
      </c>
      <c r="E59" s="16">
        <f>E19</f>
        <v>63000</v>
      </c>
      <c r="F59" s="16">
        <f>F24</f>
        <v>23000</v>
      </c>
      <c r="G59" s="16">
        <f>G17</f>
        <v>500000</v>
      </c>
      <c r="H59" s="16">
        <f>H27</f>
        <v>2000</v>
      </c>
      <c r="I59" s="16">
        <f>SUM(B59:H59)</f>
        <v>12164710</v>
      </c>
    </row>
    <row r="60" spans="1:9" ht="12.75" customHeight="1">
      <c r="A60" s="26" t="s">
        <v>4</v>
      </c>
      <c r="B60" s="15"/>
      <c r="C60" s="15"/>
      <c r="D60" s="15"/>
      <c r="E60" s="15"/>
      <c r="F60" s="15"/>
      <c r="G60" s="15"/>
      <c r="H60" s="15"/>
      <c r="I60" s="15"/>
    </row>
    <row r="61" spans="1:9" ht="12.75" customHeight="1">
      <c r="A61" s="22" t="s">
        <v>36</v>
      </c>
      <c r="B61" s="14">
        <f>SUM(B62:B66)</f>
        <v>9228200</v>
      </c>
      <c r="C61" s="14"/>
      <c r="D61" s="14">
        <f>SUM(D62:D66)</f>
        <v>679506.9999999999</v>
      </c>
      <c r="E61" s="14"/>
      <c r="F61" s="14"/>
      <c r="G61" s="14"/>
      <c r="H61" s="14"/>
      <c r="I61" s="14">
        <f>SUM(I62:I66)</f>
        <v>9907707</v>
      </c>
    </row>
    <row r="62" spans="1:9" ht="12.75">
      <c r="A62" s="12" t="s">
        <v>39</v>
      </c>
      <c r="B62" s="13">
        <v>7660000</v>
      </c>
      <c r="C62" s="13"/>
      <c r="D62" s="13">
        <f>371936+208841.2+344.21</f>
        <v>581121.4099999999</v>
      </c>
      <c r="E62" s="13"/>
      <c r="F62" s="13"/>
      <c r="G62" s="13"/>
      <c r="H62" s="13"/>
      <c r="I62" s="13">
        <f aca="true" t="shared" si="4" ref="I62:I71">SUM(B62:H62)</f>
        <v>8241121.41</v>
      </c>
    </row>
    <row r="63" spans="1:9" ht="12.75">
      <c r="A63" s="12" t="s">
        <v>62</v>
      </c>
      <c r="B63" s="13">
        <v>1241200</v>
      </c>
      <c r="C63" s="13"/>
      <c r="D63" s="13">
        <f>61370+34458.8+56.79</f>
        <v>95885.59</v>
      </c>
      <c r="E63" s="13"/>
      <c r="F63" s="13"/>
      <c r="G63" s="13"/>
      <c r="H63" s="13"/>
      <c r="I63" s="13">
        <f t="shared" si="4"/>
        <v>1337085.59</v>
      </c>
    </row>
    <row r="64" spans="1:9" ht="12.75">
      <c r="A64" s="13"/>
      <c r="B64" s="13"/>
      <c r="C64" s="13"/>
      <c r="D64" s="13">
        <v>0</v>
      </c>
      <c r="E64" s="13"/>
      <c r="F64" s="13"/>
      <c r="G64" s="13"/>
      <c r="H64" s="13"/>
      <c r="I64" s="13">
        <f t="shared" si="4"/>
        <v>0</v>
      </c>
    </row>
    <row r="65" spans="1:9" ht="12.75">
      <c r="A65" s="13"/>
      <c r="B65" s="13"/>
      <c r="C65" s="13"/>
      <c r="D65" s="13">
        <v>0</v>
      </c>
      <c r="E65" s="13"/>
      <c r="F65" s="13"/>
      <c r="G65" s="13"/>
      <c r="H65" s="13"/>
      <c r="I65" s="13">
        <f t="shared" si="4"/>
        <v>0</v>
      </c>
    </row>
    <row r="66" spans="1:9" ht="12.75">
      <c r="A66" s="12" t="s">
        <v>7</v>
      </c>
      <c r="B66" s="13">
        <v>327000</v>
      </c>
      <c r="C66" s="13"/>
      <c r="D66" s="13">
        <v>2500</v>
      </c>
      <c r="E66" s="13"/>
      <c r="F66" s="13"/>
      <c r="G66" s="13"/>
      <c r="H66" s="13"/>
      <c r="I66" s="13">
        <f t="shared" si="4"/>
        <v>329500</v>
      </c>
    </row>
    <row r="67" spans="1:9" ht="12.75">
      <c r="A67" s="19" t="s">
        <v>37</v>
      </c>
      <c r="B67" s="14">
        <f aca="true" t="shared" si="5" ref="B67:H67">B68+B78+B90+B110</f>
        <v>46700</v>
      </c>
      <c r="C67" s="14">
        <f t="shared" si="5"/>
        <v>1017487</v>
      </c>
      <c r="D67" s="14">
        <f t="shared" si="5"/>
        <v>124447</v>
      </c>
      <c r="E67" s="14">
        <f t="shared" si="5"/>
        <v>30533</v>
      </c>
      <c r="F67" s="14">
        <f t="shared" si="5"/>
        <v>13422.5</v>
      </c>
      <c r="G67" s="14">
        <f t="shared" si="5"/>
        <v>890472</v>
      </c>
      <c r="H67" s="14">
        <f t="shared" si="5"/>
        <v>2888</v>
      </c>
      <c r="I67" s="14">
        <f t="shared" si="4"/>
        <v>2125949.5</v>
      </c>
    </row>
    <row r="68" spans="1:9" ht="12.75">
      <c r="A68" s="20" t="s">
        <v>70</v>
      </c>
      <c r="B68" s="14">
        <v>4200</v>
      </c>
      <c r="C68" s="14">
        <f>SUM(C69:C77)</f>
        <v>246100</v>
      </c>
      <c r="D68" s="14">
        <f>SUM(D69:D77)</f>
        <v>5060</v>
      </c>
      <c r="E68" s="14"/>
      <c r="F68" s="14">
        <f>SUM(F69:F77)</f>
        <v>9459.2</v>
      </c>
      <c r="G68" s="14">
        <f>SUM(G69:G77)</f>
        <v>500347.45</v>
      </c>
      <c r="H68" s="13"/>
      <c r="I68" s="14">
        <f t="shared" si="4"/>
        <v>765166.65</v>
      </c>
    </row>
    <row r="69" spans="1:9" ht="13.5" customHeight="1">
      <c r="A69" s="23" t="s">
        <v>110</v>
      </c>
      <c r="B69" s="13"/>
      <c r="C69" s="13"/>
      <c r="D69" s="13"/>
      <c r="E69" s="13"/>
      <c r="F69" s="13"/>
      <c r="G69" s="13">
        <v>67283.86</v>
      </c>
      <c r="H69" s="13"/>
      <c r="I69" s="13">
        <f t="shared" si="4"/>
        <v>67283.86</v>
      </c>
    </row>
    <row r="70" spans="1:12" ht="13.5" customHeight="1">
      <c r="A70" s="23" t="s">
        <v>109</v>
      </c>
      <c r="B70" s="13"/>
      <c r="C70" s="13"/>
      <c r="D70" s="13"/>
      <c r="E70" s="13"/>
      <c r="F70" s="13"/>
      <c r="G70" s="13">
        <v>182971.59</v>
      </c>
      <c r="H70" s="13"/>
      <c r="I70" s="13">
        <f t="shared" si="4"/>
        <v>182971.59</v>
      </c>
      <c r="L70" s="46"/>
    </row>
    <row r="71" spans="1:12" ht="13.5" customHeight="1">
      <c r="A71" s="23" t="s">
        <v>114</v>
      </c>
      <c r="B71" s="13"/>
      <c r="C71" s="13"/>
      <c r="D71" s="13"/>
      <c r="E71" s="13"/>
      <c r="F71" s="13"/>
      <c r="G71" s="13">
        <v>118348</v>
      </c>
      <c r="H71" s="13"/>
      <c r="I71" s="13">
        <f t="shared" si="4"/>
        <v>118348</v>
      </c>
      <c r="L71" s="46"/>
    </row>
    <row r="72" spans="1:12" ht="13.5" customHeight="1">
      <c r="A72" s="7"/>
      <c r="B72" s="3"/>
      <c r="C72" s="3"/>
      <c r="D72" s="3"/>
      <c r="E72" s="3"/>
      <c r="F72" s="3"/>
      <c r="G72" s="3"/>
      <c r="H72" s="3"/>
      <c r="I72" s="3"/>
      <c r="L72" s="46"/>
    </row>
    <row r="73" spans="1:12" ht="39" customHeight="1">
      <c r="A73" s="39" t="s">
        <v>33</v>
      </c>
      <c r="B73" s="41" t="s">
        <v>34</v>
      </c>
      <c r="C73" s="42" t="s">
        <v>35</v>
      </c>
      <c r="D73" s="42" t="s">
        <v>104</v>
      </c>
      <c r="E73" s="41" t="s">
        <v>94</v>
      </c>
      <c r="F73" s="40" t="s">
        <v>72</v>
      </c>
      <c r="G73" s="41" t="s">
        <v>108</v>
      </c>
      <c r="H73" s="43" t="s">
        <v>73</v>
      </c>
      <c r="I73" s="41" t="s">
        <v>105</v>
      </c>
      <c r="L73" s="46"/>
    </row>
    <row r="74" spans="1:12" ht="13.5" customHeight="1">
      <c r="A74" s="23" t="s">
        <v>116</v>
      </c>
      <c r="B74" s="13"/>
      <c r="C74" s="13"/>
      <c r="D74" s="13"/>
      <c r="E74" s="13"/>
      <c r="F74" s="13"/>
      <c r="G74" s="13">
        <v>131744</v>
      </c>
      <c r="H74" s="13"/>
      <c r="I74" s="13">
        <f>SUM(B74:H74)</f>
        <v>131744</v>
      </c>
      <c r="J74" s="46"/>
      <c r="L74" s="46"/>
    </row>
    <row r="75" spans="1:10" ht="13.5" customHeight="1">
      <c r="A75" s="23" t="s">
        <v>63</v>
      </c>
      <c r="B75" s="13"/>
      <c r="C75" s="13">
        <v>54000</v>
      </c>
      <c r="D75" s="13"/>
      <c r="E75" s="13"/>
      <c r="F75" s="13">
        <v>9459.2</v>
      </c>
      <c r="G75" s="13"/>
      <c r="H75" s="13"/>
      <c r="I75" s="13">
        <f>SUM(B75:H75)</f>
        <v>63459.2</v>
      </c>
      <c r="J75" s="46"/>
    </row>
    <row r="76" spans="1:9" ht="12.75">
      <c r="A76" s="23" t="s">
        <v>14</v>
      </c>
      <c r="B76" s="13"/>
      <c r="C76" s="13">
        <v>187000</v>
      </c>
      <c r="D76" s="13">
        <v>5060</v>
      </c>
      <c r="E76" s="13"/>
      <c r="F76" s="13"/>
      <c r="G76" s="13"/>
      <c r="H76" s="13"/>
      <c r="I76" s="13">
        <f>SUM(B76:H76)</f>
        <v>192060</v>
      </c>
    </row>
    <row r="77" spans="1:9" ht="12.75">
      <c r="A77" s="23" t="s">
        <v>15</v>
      </c>
      <c r="B77" s="13"/>
      <c r="C77" s="13">
        <v>5100</v>
      </c>
      <c r="D77" s="13"/>
      <c r="E77" s="13"/>
      <c r="F77" s="13"/>
      <c r="G77" s="13"/>
      <c r="H77" s="13"/>
      <c r="I77" s="13">
        <f>SUM(B77:H77)</f>
        <v>5100</v>
      </c>
    </row>
    <row r="78" spans="1:9" ht="12.75">
      <c r="A78" s="36" t="s">
        <v>55</v>
      </c>
      <c r="B78" s="37">
        <f>SUM(B79:B89)</f>
        <v>0</v>
      </c>
      <c r="C78" s="37">
        <f>SUM(C79:C89)</f>
        <v>440437</v>
      </c>
      <c r="D78" s="37">
        <f>SUM(D79:D89)</f>
        <v>21957</v>
      </c>
      <c r="E78" s="37"/>
      <c r="F78" s="37">
        <f>SUM(F79:F89)</f>
        <v>1521.6</v>
      </c>
      <c r="G78" s="37">
        <f>SUM(G79:G89)</f>
        <v>13084.17</v>
      </c>
      <c r="H78" s="37">
        <f>SUM(H79:H89)</f>
        <v>0</v>
      </c>
      <c r="I78" s="37">
        <f>SUM(I79:I89)</f>
        <v>476999.76999999996</v>
      </c>
    </row>
    <row r="79" spans="1:9" ht="12.75">
      <c r="A79" s="23" t="s">
        <v>65</v>
      </c>
      <c r="B79" s="13"/>
      <c r="C79" s="13">
        <f>122000-1954.4</f>
        <v>120045.6</v>
      </c>
      <c r="D79" s="13">
        <v>10000</v>
      </c>
      <c r="E79" s="13"/>
      <c r="F79" s="13">
        <f>415+1106.6</f>
        <v>1521.6</v>
      </c>
      <c r="G79" s="13"/>
      <c r="H79" s="13"/>
      <c r="I79" s="13">
        <f aca="true" t="shared" si="6" ref="I79:I105">SUM(B79:H79)</f>
        <v>131567.2</v>
      </c>
    </row>
    <row r="80" spans="1:9" ht="12.75">
      <c r="A80" s="23" t="s">
        <v>111</v>
      </c>
      <c r="B80" s="13"/>
      <c r="C80" s="13"/>
      <c r="D80" s="13"/>
      <c r="E80" s="13"/>
      <c r="F80" s="13"/>
      <c r="G80" s="13">
        <v>2221.25</v>
      </c>
      <c r="H80" s="13"/>
      <c r="I80" s="13">
        <f t="shared" si="6"/>
        <v>2221.25</v>
      </c>
    </row>
    <row r="81" spans="1:9" ht="12.75">
      <c r="A81" s="23" t="s">
        <v>122</v>
      </c>
      <c r="B81" s="13"/>
      <c r="C81" s="13"/>
      <c r="D81" s="13"/>
      <c r="E81" s="13"/>
      <c r="F81" s="13"/>
      <c r="G81" s="13">
        <v>2300</v>
      </c>
      <c r="H81" s="13"/>
      <c r="I81" s="13">
        <f t="shared" si="6"/>
        <v>2300</v>
      </c>
    </row>
    <row r="82" spans="1:9" ht="12.75">
      <c r="A82" s="24" t="s">
        <v>16</v>
      </c>
      <c r="B82" s="13"/>
      <c r="C82" s="13">
        <v>3000</v>
      </c>
      <c r="D82" s="13">
        <v>2000</v>
      </c>
      <c r="E82" s="13"/>
      <c r="F82" s="13"/>
      <c r="G82" s="13"/>
      <c r="H82" s="13"/>
      <c r="I82" s="13">
        <f t="shared" si="6"/>
        <v>5000</v>
      </c>
    </row>
    <row r="83" spans="1:9" ht="12.75">
      <c r="A83" s="24" t="s">
        <v>17</v>
      </c>
      <c r="B83" s="13"/>
      <c r="C83" s="13">
        <v>5000</v>
      </c>
      <c r="D83" s="13">
        <v>5000</v>
      </c>
      <c r="E83" s="13"/>
      <c r="F83" s="13"/>
      <c r="G83" s="13"/>
      <c r="H83" s="13"/>
      <c r="I83" s="13">
        <f t="shared" si="6"/>
        <v>10000</v>
      </c>
    </row>
    <row r="84" spans="1:9" ht="12.75">
      <c r="A84" s="23" t="s">
        <v>120</v>
      </c>
      <c r="B84" s="13"/>
      <c r="C84" s="13">
        <v>123800</v>
      </c>
      <c r="D84" s="13"/>
      <c r="E84" s="13"/>
      <c r="F84" s="13"/>
      <c r="G84" s="13"/>
      <c r="H84" s="13"/>
      <c r="I84" s="13">
        <f t="shared" si="6"/>
        <v>123800</v>
      </c>
    </row>
    <row r="85" spans="1:9" ht="12.75">
      <c r="A85" s="32" t="s">
        <v>29</v>
      </c>
      <c r="B85" s="15"/>
      <c r="C85" s="15">
        <v>87000</v>
      </c>
      <c r="D85" s="15"/>
      <c r="E85" s="15"/>
      <c r="F85" s="15"/>
      <c r="G85" s="15"/>
      <c r="H85" s="15"/>
      <c r="I85" s="13">
        <f t="shared" si="6"/>
        <v>87000</v>
      </c>
    </row>
    <row r="86" spans="1:9" ht="12.75">
      <c r="A86" s="23" t="s">
        <v>18</v>
      </c>
      <c r="B86" s="13"/>
      <c r="C86" s="13">
        <v>76991.4</v>
      </c>
      <c r="D86" s="13"/>
      <c r="E86" s="13"/>
      <c r="F86" s="13"/>
      <c r="G86" s="13"/>
      <c r="H86" s="13"/>
      <c r="I86" s="13">
        <f t="shared" si="6"/>
        <v>76991.4</v>
      </c>
    </row>
    <row r="87" spans="1:9" ht="12.75">
      <c r="A87" s="24" t="s">
        <v>19</v>
      </c>
      <c r="B87" s="13"/>
      <c r="C87" s="13">
        <v>16400</v>
      </c>
      <c r="D87" s="13">
        <v>4000</v>
      </c>
      <c r="E87" s="13"/>
      <c r="F87" s="13"/>
      <c r="G87" s="13"/>
      <c r="H87" s="13"/>
      <c r="I87" s="13">
        <f t="shared" si="6"/>
        <v>20400</v>
      </c>
    </row>
    <row r="88" spans="1:9" ht="12.75">
      <c r="A88" s="24" t="s">
        <v>23</v>
      </c>
      <c r="B88" s="13"/>
      <c r="C88" s="13">
        <v>8200</v>
      </c>
      <c r="D88" s="13"/>
      <c r="E88" s="13"/>
      <c r="F88" s="13"/>
      <c r="G88" s="13">
        <v>8562.92</v>
      </c>
      <c r="H88" s="13"/>
      <c r="I88" s="13">
        <f t="shared" si="6"/>
        <v>16762.92</v>
      </c>
    </row>
    <row r="89" spans="1:9" ht="12.75">
      <c r="A89" s="24" t="s">
        <v>69</v>
      </c>
      <c r="B89" s="13"/>
      <c r="C89" s="13"/>
      <c r="D89" s="13">
        <v>957</v>
      </c>
      <c r="E89" s="13"/>
      <c r="F89" s="13"/>
      <c r="G89" s="13"/>
      <c r="H89" s="13"/>
      <c r="I89" s="13">
        <f t="shared" si="6"/>
        <v>957</v>
      </c>
    </row>
    <row r="90" spans="1:9" ht="12.75">
      <c r="A90" s="20" t="s">
        <v>71</v>
      </c>
      <c r="B90" s="14">
        <f>SUM(B91:B101)</f>
        <v>2500</v>
      </c>
      <c r="C90" s="14">
        <f>SUM(C91:C101)</f>
        <v>309950</v>
      </c>
      <c r="D90" s="14">
        <f>SUM(D91:D101)</f>
        <v>89830</v>
      </c>
      <c r="E90" s="14">
        <f>SUM(E91:E101)</f>
        <v>30533</v>
      </c>
      <c r="F90" s="14">
        <f>SUM(F91:F105)</f>
        <v>0</v>
      </c>
      <c r="G90" s="14">
        <f>SUM(G91:G105)</f>
        <v>377040.38</v>
      </c>
      <c r="H90" s="14">
        <f>SUM(H91:H105)</f>
        <v>2888</v>
      </c>
      <c r="I90" s="14">
        <f>SUM(I91:I105)</f>
        <v>812741.38</v>
      </c>
    </row>
    <row r="91" spans="1:9" ht="12.75">
      <c r="A91" s="12" t="s">
        <v>66</v>
      </c>
      <c r="B91" s="13"/>
      <c r="C91" s="13">
        <v>40000</v>
      </c>
      <c r="D91" s="13"/>
      <c r="E91" s="13"/>
      <c r="F91" s="13"/>
      <c r="G91" s="13"/>
      <c r="H91" s="13"/>
      <c r="I91" s="13">
        <f t="shared" si="6"/>
        <v>40000</v>
      </c>
    </row>
    <row r="92" spans="1:9" ht="12.75">
      <c r="A92" s="12"/>
      <c r="B92" s="13"/>
      <c r="C92" s="13">
        <v>0</v>
      </c>
      <c r="D92" s="13"/>
      <c r="E92" s="13"/>
      <c r="F92" s="13"/>
      <c r="G92" s="13"/>
      <c r="H92" s="13"/>
      <c r="I92" s="13">
        <f t="shared" si="6"/>
        <v>0</v>
      </c>
    </row>
    <row r="93" spans="1:10" ht="12.75">
      <c r="A93" s="12" t="s">
        <v>52</v>
      </c>
      <c r="B93" s="13"/>
      <c r="C93" s="13">
        <v>84000</v>
      </c>
      <c r="D93" s="13"/>
      <c r="E93" s="13">
        <v>30533</v>
      </c>
      <c r="F93" s="13"/>
      <c r="G93" s="13"/>
      <c r="H93" s="13">
        <v>2888</v>
      </c>
      <c r="I93" s="13">
        <f t="shared" si="6"/>
        <v>117421</v>
      </c>
      <c r="J93" s="46"/>
    </row>
    <row r="94" spans="1:9" ht="12.75">
      <c r="A94" s="12" t="s">
        <v>28</v>
      </c>
      <c r="B94" s="13"/>
      <c r="C94" s="13">
        <v>3000</v>
      </c>
      <c r="D94" s="13"/>
      <c r="E94" s="13"/>
      <c r="F94" s="13"/>
      <c r="G94" s="13"/>
      <c r="H94" s="13"/>
      <c r="I94" s="13">
        <f t="shared" si="6"/>
        <v>3000</v>
      </c>
    </row>
    <row r="95" spans="1:9" ht="12.75">
      <c r="A95" s="12" t="s">
        <v>20</v>
      </c>
      <c r="B95" s="13"/>
      <c r="C95" s="13">
        <v>41000</v>
      </c>
      <c r="D95" s="13">
        <v>3000</v>
      </c>
      <c r="E95" s="13"/>
      <c r="F95" s="13"/>
      <c r="G95" s="13"/>
      <c r="H95" s="13"/>
      <c r="I95" s="13">
        <f t="shared" si="6"/>
        <v>44000</v>
      </c>
    </row>
    <row r="96" spans="1:9" ht="12.75">
      <c r="A96" s="12" t="s">
        <v>21</v>
      </c>
      <c r="B96" s="13">
        <v>2500</v>
      </c>
      <c r="C96" s="13">
        <v>33750</v>
      </c>
      <c r="D96" s="13"/>
      <c r="E96" s="13"/>
      <c r="F96" s="13"/>
      <c r="G96" s="13"/>
      <c r="H96" s="13"/>
      <c r="I96" s="13">
        <f t="shared" si="6"/>
        <v>36250</v>
      </c>
    </row>
    <row r="97" spans="1:9" ht="12.75">
      <c r="A97" s="12" t="s">
        <v>22</v>
      </c>
      <c r="B97" s="13"/>
      <c r="C97" s="13">
        <v>10000</v>
      </c>
      <c r="D97" s="13"/>
      <c r="E97" s="13"/>
      <c r="F97" s="13"/>
      <c r="G97" s="13"/>
      <c r="H97" s="13"/>
      <c r="I97" s="13">
        <f t="shared" si="6"/>
        <v>10000</v>
      </c>
    </row>
    <row r="98" spans="1:9" ht="12.75">
      <c r="A98" s="12" t="s">
        <v>60</v>
      </c>
      <c r="B98" s="13"/>
      <c r="C98" s="13">
        <v>33200</v>
      </c>
      <c r="D98" s="13">
        <v>84830</v>
      </c>
      <c r="E98" s="13"/>
      <c r="F98" s="13"/>
      <c r="G98" s="13">
        <v>110206</v>
      </c>
      <c r="H98" s="13"/>
      <c r="I98" s="13">
        <f t="shared" si="6"/>
        <v>228236</v>
      </c>
    </row>
    <row r="99" spans="1:9" ht="12.75">
      <c r="A99" s="12" t="s">
        <v>26</v>
      </c>
      <c r="B99" s="13"/>
      <c r="C99" s="13">
        <v>25000</v>
      </c>
      <c r="D99" s="13"/>
      <c r="E99" s="13"/>
      <c r="F99" s="13"/>
      <c r="G99" s="13">
        <v>134437.5</v>
      </c>
      <c r="H99" s="13"/>
      <c r="I99" s="13">
        <f t="shared" si="6"/>
        <v>159437.5</v>
      </c>
    </row>
    <row r="100" spans="1:9" ht="12.75">
      <c r="A100" s="12" t="s">
        <v>31</v>
      </c>
      <c r="B100" s="13"/>
      <c r="C100" s="13"/>
      <c r="D100" s="13"/>
      <c r="E100" s="13"/>
      <c r="F100" s="13"/>
      <c r="G100" s="13"/>
      <c r="H100" s="13"/>
      <c r="I100" s="13">
        <f t="shared" si="6"/>
        <v>0</v>
      </c>
    </row>
    <row r="101" spans="1:9" ht="12.75">
      <c r="A101" s="12" t="s">
        <v>61</v>
      </c>
      <c r="B101" s="13"/>
      <c r="C101" s="13">
        <v>40000</v>
      </c>
      <c r="D101" s="13">
        <v>2000</v>
      </c>
      <c r="E101" s="13"/>
      <c r="F101" s="13"/>
      <c r="G101" s="13"/>
      <c r="H101" s="13"/>
      <c r="I101" s="13">
        <f t="shared" si="6"/>
        <v>42000</v>
      </c>
    </row>
    <row r="102" spans="1:9" ht="12.75">
      <c r="A102" s="12" t="s">
        <v>112</v>
      </c>
      <c r="B102" s="13"/>
      <c r="C102" s="13"/>
      <c r="D102" s="13"/>
      <c r="E102" s="13"/>
      <c r="F102" s="13"/>
      <c r="G102" s="13">
        <v>72796.88</v>
      </c>
      <c r="H102" s="13"/>
      <c r="I102" s="13">
        <f t="shared" si="6"/>
        <v>72796.88</v>
      </c>
    </row>
    <row r="103" spans="1:9" ht="12.75">
      <c r="A103" s="12" t="s">
        <v>113</v>
      </c>
      <c r="B103" s="13"/>
      <c r="C103" s="13"/>
      <c r="D103" s="13"/>
      <c r="E103" s="13"/>
      <c r="F103" s="13"/>
      <c r="G103" s="13">
        <v>10000</v>
      </c>
      <c r="H103" s="13"/>
      <c r="I103" s="13">
        <f t="shared" si="6"/>
        <v>10000</v>
      </c>
    </row>
    <row r="104" spans="1:9" ht="12.75">
      <c r="A104" s="12" t="s">
        <v>115</v>
      </c>
      <c r="B104" s="13"/>
      <c r="C104" s="13"/>
      <c r="D104" s="13"/>
      <c r="E104" s="13"/>
      <c r="F104" s="13"/>
      <c r="G104" s="13">
        <v>25000</v>
      </c>
      <c r="H104" s="13"/>
      <c r="I104" s="13">
        <f t="shared" si="6"/>
        <v>25000</v>
      </c>
    </row>
    <row r="105" spans="1:9" ht="12.75">
      <c r="A105" s="12" t="s">
        <v>117</v>
      </c>
      <c r="B105" s="13"/>
      <c r="C105" s="13"/>
      <c r="D105" s="13"/>
      <c r="E105" s="13"/>
      <c r="F105" s="13"/>
      <c r="G105" s="13">
        <v>24600</v>
      </c>
      <c r="H105" s="13"/>
      <c r="I105" s="13">
        <f t="shared" si="6"/>
        <v>24600</v>
      </c>
    </row>
    <row r="106" spans="1:9" ht="12.75">
      <c r="A106" s="20" t="s">
        <v>124</v>
      </c>
      <c r="B106" s="13"/>
      <c r="C106" s="13"/>
      <c r="D106" s="13"/>
      <c r="E106" s="13"/>
      <c r="F106" s="14"/>
      <c r="G106" s="14"/>
      <c r="H106" s="13"/>
      <c r="I106" s="13"/>
    </row>
    <row r="107" spans="1:9" ht="12.75">
      <c r="A107" s="7"/>
      <c r="B107" s="3"/>
      <c r="C107" s="3"/>
      <c r="D107" s="3"/>
      <c r="E107" s="3"/>
      <c r="F107" s="3"/>
      <c r="G107" s="3"/>
      <c r="H107" s="3"/>
      <c r="I107" s="3"/>
    </row>
    <row r="108" spans="1:9" ht="39" customHeight="1">
      <c r="A108" s="39" t="s">
        <v>33</v>
      </c>
      <c r="B108" s="41" t="s">
        <v>34</v>
      </c>
      <c r="C108" s="42" t="s">
        <v>35</v>
      </c>
      <c r="D108" s="42" t="s">
        <v>104</v>
      </c>
      <c r="E108" s="41" t="s">
        <v>94</v>
      </c>
      <c r="F108" s="40" t="s">
        <v>72</v>
      </c>
      <c r="G108" s="41" t="s">
        <v>118</v>
      </c>
      <c r="H108" s="43" t="s">
        <v>73</v>
      </c>
      <c r="I108" s="41" t="s">
        <v>105</v>
      </c>
    </row>
    <row r="109" spans="1:9" ht="12.75">
      <c r="A109" s="12" t="s">
        <v>88</v>
      </c>
      <c r="B109" s="13"/>
      <c r="C109" s="13"/>
      <c r="D109" s="13"/>
      <c r="E109" s="13"/>
      <c r="F109" s="13"/>
      <c r="G109" s="13"/>
      <c r="H109" s="13"/>
      <c r="I109" s="13"/>
    </row>
    <row r="110" spans="1:9" ht="12.75">
      <c r="A110" s="20" t="s">
        <v>87</v>
      </c>
      <c r="B110" s="14">
        <f>SUM(B111:B115)</f>
        <v>40000</v>
      </c>
      <c r="C110" s="14">
        <f>SUM(C111:C115)</f>
        <v>21000</v>
      </c>
      <c r="D110" s="14">
        <f>SUM(D111:D115)</f>
        <v>7600</v>
      </c>
      <c r="E110" s="14"/>
      <c r="F110" s="14">
        <f>SUM(F111:F115)</f>
        <v>2441.7</v>
      </c>
      <c r="G110" s="14">
        <f>SUM(G111:G115)</f>
        <v>0</v>
      </c>
      <c r="H110" s="14"/>
      <c r="I110" s="14">
        <f>SUM(I111:I115)</f>
        <v>71041.7</v>
      </c>
    </row>
    <row r="111" spans="1:9" ht="12.75">
      <c r="A111" s="12" t="s">
        <v>64</v>
      </c>
      <c r="B111" s="13"/>
      <c r="C111" s="13">
        <v>17500</v>
      </c>
      <c r="D111" s="13">
        <v>1600</v>
      </c>
      <c r="E111" s="13"/>
      <c r="F111" s="13"/>
      <c r="G111" s="13"/>
      <c r="H111" s="13"/>
      <c r="I111" s="13">
        <f aca="true" t="shared" si="7" ref="I111:I117">SUM(B111:H111)</f>
        <v>19100</v>
      </c>
    </row>
    <row r="112" spans="1:9" ht="12.75">
      <c r="A112" s="28" t="s">
        <v>67</v>
      </c>
      <c r="B112" s="33">
        <v>40000</v>
      </c>
      <c r="C112" s="33"/>
      <c r="D112" s="33"/>
      <c r="E112" s="33"/>
      <c r="F112" s="33"/>
      <c r="G112" s="33"/>
      <c r="H112" s="33"/>
      <c r="I112" s="13">
        <f t="shared" si="7"/>
        <v>40000</v>
      </c>
    </row>
    <row r="113" spans="1:9" ht="12.75">
      <c r="A113" s="12" t="s">
        <v>56</v>
      </c>
      <c r="B113" s="13"/>
      <c r="C113" s="13"/>
      <c r="D113" s="13"/>
      <c r="E113" s="13"/>
      <c r="F113" s="13"/>
      <c r="G113" s="13"/>
      <c r="H113" s="13"/>
      <c r="I113" s="13">
        <f t="shared" si="7"/>
        <v>0</v>
      </c>
    </row>
    <row r="114" spans="1:9" ht="12.75">
      <c r="A114" s="12" t="s">
        <v>89</v>
      </c>
      <c r="B114" s="13"/>
      <c r="C114" s="13"/>
      <c r="D114" s="13"/>
      <c r="E114" s="13"/>
      <c r="F114" s="13">
        <v>2441.7</v>
      </c>
      <c r="G114" s="13"/>
      <c r="H114" s="13"/>
      <c r="I114" s="13">
        <f t="shared" si="7"/>
        <v>2441.7</v>
      </c>
    </row>
    <row r="115" spans="1:9" ht="12.75">
      <c r="A115" s="12" t="s">
        <v>24</v>
      </c>
      <c r="B115" s="13"/>
      <c r="C115" s="13">
        <v>3500</v>
      </c>
      <c r="D115" s="13">
        <v>6000</v>
      </c>
      <c r="E115" s="13"/>
      <c r="F115" s="13"/>
      <c r="G115" s="13"/>
      <c r="H115" s="13"/>
      <c r="I115" s="13">
        <f t="shared" si="7"/>
        <v>9500</v>
      </c>
    </row>
    <row r="116" spans="1:9" ht="12.75">
      <c r="A116" s="38" t="s">
        <v>38</v>
      </c>
      <c r="B116" s="37"/>
      <c r="C116" s="37">
        <f>SUM(C117:C117)</f>
        <v>19500</v>
      </c>
      <c r="D116" s="37">
        <f>SUM(D117:D118)</f>
        <v>4800</v>
      </c>
      <c r="E116" s="37"/>
      <c r="F116" s="37">
        <f>SUM(F117:F118)</f>
        <v>0</v>
      </c>
      <c r="G116" s="37"/>
      <c r="H116" s="37"/>
      <c r="I116" s="37">
        <f t="shared" si="7"/>
        <v>24300</v>
      </c>
    </row>
    <row r="117" spans="1:9" ht="12.75">
      <c r="A117" s="12" t="s">
        <v>8</v>
      </c>
      <c r="B117" s="13"/>
      <c r="C117" s="13">
        <f>19500</f>
        <v>19500</v>
      </c>
      <c r="D117" s="13">
        <f>1600*3</f>
        <v>4800</v>
      </c>
      <c r="E117" s="13"/>
      <c r="F117" s="13"/>
      <c r="G117" s="13">
        <v>130</v>
      </c>
      <c r="H117" s="13"/>
      <c r="I117" s="13">
        <f t="shared" si="7"/>
        <v>24430</v>
      </c>
    </row>
    <row r="118" spans="1:9" ht="12.75">
      <c r="A118" s="12" t="s">
        <v>68</v>
      </c>
      <c r="B118" s="13"/>
      <c r="C118" s="13"/>
      <c r="D118" s="13"/>
      <c r="E118" s="13"/>
      <c r="F118" s="13"/>
      <c r="G118" s="13"/>
      <c r="H118" s="13"/>
      <c r="I118" s="13"/>
    </row>
    <row r="119" spans="1:9" ht="12.75">
      <c r="A119" s="19"/>
      <c r="B119" s="13"/>
      <c r="C119" s="14"/>
      <c r="D119" s="13"/>
      <c r="E119" s="13"/>
      <c r="F119" s="13"/>
      <c r="G119" s="13"/>
      <c r="H119" s="13"/>
      <c r="I119" s="14">
        <f>SUM(B119:H119)</f>
        <v>0</v>
      </c>
    </row>
    <row r="120" spans="1:9" ht="12.75">
      <c r="A120" s="12"/>
      <c r="B120" s="13"/>
      <c r="C120" s="13"/>
      <c r="D120" s="13"/>
      <c r="E120" s="13"/>
      <c r="F120" s="13"/>
      <c r="G120" s="13"/>
      <c r="H120" s="13"/>
      <c r="I120" s="13"/>
    </row>
    <row r="121" spans="1:9" ht="12.75">
      <c r="A121" s="19" t="s">
        <v>107</v>
      </c>
      <c r="B121" s="14">
        <f>SUM(B122:B128)</f>
        <v>699751</v>
      </c>
      <c r="C121" s="14"/>
      <c r="D121" s="14">
        <f aca="true" t="shared" si="8" ref="D121:I121">SUM(D122:D128)</f>
        <v>0</v>
      </c>
      <c r="E121" s="14">
        <f t="shared" si="8"/>
        <v>40000</v>
      </c>
      <c r="F121" s="14">
        <f t="shared" si="8"/>
        <v>9992.5</v>
      </c>
      <c r="G121" s="14">
        <f t="shared" si="8"/>
        <v>40000</v>
      </c>
      <c r="H121" s="14">
        <f t="shared" si="8"/>
        <v>2000</v>
      </c>
      <c r="I121" s="14">
        <f t="shared" si="8"/>
        <v>791743.5</v>
      </c>
    </row>
    <row r="122" spans="1:9" ht="12.75">
      <c r="A122" s="12" t="s">
        <v>106</v>
      </c>
      <c r="B122" s="13">
        <v>69778.43</v>
      </c>
      <c r="C122" s="13"/>
      <c r="D122" s="13"/>
      <c r="E122" s="13">
        <v>40000</v>
      </c>
      <c r="F122" s="13">
        <v>9992.5</v>
      </c>
      <c r="G122" s="13">
        <v>37600</v>
      </c>
      <c r="H122" s="13"/>
      <c r="I122" s="13">
        <f aca="true" t="shared" si="9" ref="I122:I127">SUM(B122:H122)</f>
        <v>157370.93</v>
      </c>
    </row>
    <row r="123" spans="1:9" ht="12.75">
      <c r="A123" s="12" t="s">
        <v>32</v>
      </c>
      <c r="B123" s="13"/>
      <c r="C123" s="13"/>
      <c r="D123" s="13"/>
      <c r="E123" s="13"/>
      <c r="F123" s="13"/>
      <c r="G123" s="13">
        <v>2400</v>
      </c>
      <c r="H123" s="13">
        <v>2000</v>
      </c>
      <c r="I123" s="13">
        <f t="shared" si="9"/>
        <v>4400</v>
      </c>
    </row>
    <row r="124" spans="1:9" ht="12.75">
      <c r="A124" s="12" t="s">
        <v>126</v>
      </c>
      <c r="B124" s="13">
        <v>62100</v>
      </c>
      <c r="C124" s="13"/>
      <c r="D124" s="13"/>
      <c r="E124" s="13"/>
      <c r="F124" s="13"/>
      <c r="G124" s="13"/>
      <c r="H124" s="13"/>
      <c r="I124" s="13">
        <f t="shared" si="9"/>
        <v>62100</v>
      </c>
    </row>
    <row r="125" spans="1:9" ht="12.75">
      <c r="A125" s="12" t="s">
        <v>128</v>
      </c>
      <c r="B125" s="18">
        <v>556000</v>
      </c>
      <c r="C125" s="13"/>
      <c r="D125" s="13"/>
      <c r="E125" s="13"/>
      <c r="F125" s="13"/>
      <c r="G125" s="13"/>
      <c r="H125" s="13"/>
      <c r="I125" s="13">
        <f t="shared" si="9"/>
        <v>556000</v>
      </c>
    </row>
    <row r="126" spans="1:9" ht="12.75">
      <c r="A126" s="12" t="s">
        <v>54</v>
      </c>
      <c r="B126" s="13">
        <v>6142.64</v>
      </c>
      <c r="C126" s="13"/>
      <c r="D126" s="13"/>
      <c r="E126" s="13"/>
      <c r="F126" s="13"/>
      <c r="G126" s="13"/>
      <c r="H126" s="13"/>
      <c r="I126" s="13">
        <f t="shared" si="9"/>
        <v>6142.64</v>
      </c>
    </row>
    <row r="127" spans="1:9" ht="12.75">
      <c r="A127" s="12" t="s">
        <v>131</v>
      </c>
      <c r="B127" s="13">
        <v>5729.93</v>
      </c>
      <c r="C127" s="13"/>
      <c r="D127" s="13"/>
      <c r="E127" s="13"/>
      <c r="F127" s="13"/>
      <c r="G127" s="13"/>
      <c r="H127" s="13"/>
      <c r="I127" s="13">
        <f t="shared" si="9"/>
        <v>5729.93</v>
      </c>
    </row>
    <row r="128" spans="1:9" ht="12.75">
      <c r="A128" s="12" t="s">
        <v>98</v>
      </c>
      <c r="B128" s="13"/>
      <c r="C128" s="13"/>
      <c r="D128" s="13"/>
      <c r="E128" s="13"/>
      <c r="F128" s="13"/>
      <c r="G128" s="13"/>
      <c r="H128" s="13"/>
      <c r="I128" s="13"/>
    </row>
    <row r="129" spans="1:9" ht="13.5" thickBot="1">
      <c r="A129" s="34" t="s">
        <v>5</v>
      </c>
      <c r="B129" s="35">
        <f>B61+B67+B116+B121+B119</f>
        <v>9974651</v>
      </c>
      <c r="C129" s="35">
        <f>C61+C67+C116+C121+C119</f>
        <v>1036987</v>
      </c>
      <c r="D129" s="35">
        <f>D61+D67+D116+D121</f>
        <v>808753.9999999999</v>
      </c>
      <c r="E129" s="35">
        <f>E61+E67+E116+E121</f>
        <v>70533</v>
      </c>
      <c r="F129" s="35">
        <f>F61+F67+F116+F121</f>
        <v>23415</v>
      </c>
      <c r="G129" s="35">
        <f>G61+G67+G116+G121</f>
        <v>930472</v>
      </c>
      <c r="H129" s="35">
        <f>H61+H67+H116+H121</f>
        <v>4888</v>
      </c>
      <c r="I129" s="16">
        <f>SUM(B129:H129)</f>
        <v>12849700</v>
      </c>
    </row>
    <row r="130" spans="1:9" s="52" customFormat="1" ht="12.75">
      <c r="A130" s="49" t="s">
        <v>53</v>
      </c>
      <c r="B130" s="50">
        <f aca="true" t="shared" si="10" ref="B130:H130">B59-B129</f>
        <v>-84151</v>
      </c>
      <c r="C130" s="50">
        <f t="shared" si="10"/>
        <v>0</v>
      </c>
      <c r="D130" s="50">
        <f>D59-D129</f>
        <v>-159530.99999999988</v>
      </c>
      <c r="E130" s="50">
        <f t="shared" si="10"/>
        <v>-7533</v>
      </c>
      <c r="F130" s="50">
        <f t="shared" si="10"/>
        <v>-415</v>
      </c>
      <c r="G130" s="50">
        <f t="shared" si="10"/>
        <v>-430472</v>
      </c>
      <c r="H130" s="50">
        <f t="shared" si="10"/>
        <v>-2888</v>
      </c>
      <c r="I130" s="51">
        <f>I59-I129</f>
        <v>-684990</v>
      </c>
    </row>
    <row r="131" spans="1:9" s="52" customFormat="1" ht="12.75">
      <c r="A131" s="53" t="s">
        <v>30</v>
      </c>
      <c r="B131" s="54">
        <v>84151</v>
      </c>
      <c r="C131" s="54">
        <v>0</v>
      </c>
      <c r="D131" s="54">
        <v>159531</v>
      </c>
      <c r="E131" s="54">
        <v>7533</v>
      </c>
      <c r="F131" s="54">
        <v>415</v>
      </c>
      <c r="G131" s="54">
        <v>430472</v>
      </c>
      <c r="H131" s="54">
        <v>2888</v>
      </c>
      <c r="I131" s="54">
        <f>SUM(B131:H131)</f>
        <v>684990</v>
      </c>
    </row>
    <row r="132" spans="1:9" ht="12.75">
      <c r="A132" s="9" t="s">
        <v>121</v>
      </c>
      <c r="B132" s="11">
        <v>-84151</v>
      </c>
      <c r="C132" s="8"/>
      <c r="D132" s="8"/>
      <c r="E132" s="8"/>
      <c r="F132" s="8"/>
      <c r="G132" s="8"/>
      <c r="H132" s="8"/>
      <c r="I132" s="8"/>
    </row>
    <row r="133" spans="1:9" ht="12.75">
      <c r="A133" s="9"/>
      <c r="B133" s="56"/>
      <c r="C133" s="8"/>
      <c r="D133" s="8"/>
      <c r="E133" s="55"/>
      <c r="F133" s="8"/>
      <c r="G133" s="8"/>
      <c r="H133" s="55"/>
      <c r="I133" s="8"/>
    </row>
    <row r="134" spans="1:9" ht="12.75">
      <c r="A134" s="9"/>
      <c r="B134" s="47"/>
      <c r="C134" s="4"/>
      <c r="D134" s="4"/>
      <c r="E134" s="55"/>
      <c r="F134" s="4"/>
      <c r="G134" s="4"/>
      <c r="H134" s="55"/>
      <c r="I134" s="4"/>
    </row>
    <row r="135" spans="1:9" ht="12.75">
      <c r="A135" s="3" t="s">
        <v>134</v>
      </c>
      <c r="B135" s="5"/>
      <c r="C135" s="4"/>
      <c r="D135" s="4"/>
      <c r="E135" s="4"/>
      <c r="F135" s="4"/>
      <c r="G135" s="4"/>
      <c r="H135" s="4"/>
      <c r="I135" s="4"/>
    </row>
    <row r="136" spans="1:9" ht="12.75">
      <c r="A136" s="3" t="s">
        <v>135</v>
      </c>
      <c r="B136" s="5"/>
      <c r="C136" s="4"/>
      <c r="D136" s="4"/>
      <c r="E136" s="4"/>
      <c r="F136" s="4"/>
      <c r="G136" s="4"/>
      <c r="H136" s="4"/>
      <c r="I136" s="4"/>
    </row>
    <row r="137" spans="1:9" ht="12.75">
      <c r="A137" s="3" t="s">
        <v>133</v>
      </c>
      <c r="B137" s="4"/>
      <c r="C137" s="4"/>
      <c r="D137" s="4"/>
      <c r="E137" s="4"/>
      <c r="F137" s="4"/>
      <c r="G137" s="4"/>
      <c r="H137" s="4"/>
      <c r="I137" s="4"/>
    </row>
    <row r="138" spans="3:9" ht="12.75">
      <c r="C138" s="46"/>
      <c r="F138" s="4" t="s">
        <v>90</v>
      </c>
      <c r="G138" s="4"/>
      <c r="H138" s="4"/>
      <c r="I138" s="48"/>
    </row>
    <row r="139" spans="1:9" ht="12.75">
      <c r="A139" s="44"/>
      <c r="F139" s="1"/>
      <c r="G139" s="1"/>
      <c r="H139" s="1"/>
      <c r="I139" s="48"/>
    </row>
    <row r="140" spans="1:9" ht="12.75">
      <c r="A140" s="7"/>
      <c r="B140" s="3"/>
      <c r="C140" s="3"/>
      <c r="D140" s="3"/>
      <c r="E140" s="4" t="s">
        <v>57</v>
      </c>
      <c r="I140" s="3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44" t="s">
        <v>125</v>
      </c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</sheetData>
  <sheetProtection/>
  <printOptions/>
  <pageMargins left="0.75" right="0.75" top="0.53" bottom="1" header="0.35" footer="0.5"/>
  <pageSetup horizontalDpi="600" verticalDpi="600" orientation="landscape" paperSiz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KORISNIK</cp:lastModifiedBy>
  <cp:lastPrinted>2019-12-10T09:35:55Z</cp:lastPrinted>
  <dcterms:created xsi:type="dcterms:W3CDTF">2003-05-12T11:08:33Z</dcterms:created>
  <dcterms:modified xsi:type="dcterms:W3CDTF">2020-07-22T10:14:00Z</dcterms:modified>
  <cp:category/>
  <cp:version/>
  <cp:contentType/>
  <cp:contentStatus/>
</cp:coreProperties>
</file>